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embeddings/oleObject41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Override PartName="/xl/embeddings/oleObject30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embeddings/oleObject39.bin" ContentType="application/vnd.openxmlformats-officedocument.oleObject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42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  <Override PartName="/xl/embeddings/oleObject40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1355" windowHeight="8700" tabRatio="259"/>
  </bookViews>
  <sheets>
    <sheet name="Example 15-25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5" i="1"/>
  <c r="B21"/>
  <c r="B57" s="1"/>
  <c r="B23"/>
  <c r="L19"/>
  <c r="B25" l="1"/>
  <c r="B113" s="1"/>
  <c r="B115" s="1"/>
  <c r="B117" s="1"/>
  <c r="B92"/>
  <c r="B98" s="1"/>
  <c r="B103" s="1"/>
  <c r="B31" l="1"/>
  <c r="B36" s="1"/>
  <c r="B43"/>
  <c r="B65" s="1"/>
  <c r="B50"/>
  <c r="B72" l="1"/>
  <c r="B74" s="1"/>
  <c r="C65"/>
  <c r="B125" l="1"/>
  <c r="B82"/>
  <c r="B132" l="1"/>
</calcChain>
</file>

<file path=xl/sharedStrings.xml><?xml version="1.0" encoding="utf-8"?>
<sst xmlns="http://schemas.openxmlformats.org/spreadsheetml/2006/main" count="81" uniqueCount="68">
  <si>
    <t xml:space="preserve">Step. 1 Determine the homogeneous flow liquid ratio, </t>
  </si>
  <si>
    <t>gas flow, lb/h</t>
  </si>
  <si>
    <t>Parameters</t>
  </si>
  <si>
    <t>Flow, lb/h</t>
  </si>
  <si>
    <t>Gas</t>
  </si>
  <si>
    <t>Density, lb/ft3</t>
  </si>
  <si>
    <t>Viscosity, cP</t>
  </si>
  <si>
    <t>Surface tension, dyn/cm</t>
  </si>
  <si>
    <t>Liquid</t>
  </si>
  <si>
    <t>S=</t>
  </si>
  <si>
    <t xml:space="preserve">The average viscosity, </t>
  </si>
  <si>
    <t>W</t>
  </si>
  <si>
    <t>Using a 6 inch Sch 40 pipe size (I.D.)</t>
  </si>
  <si>
    <t>in.</t>
  </si>
  <si>
    <t>D</t>
  </si>
  <si>
    <t>ft</t>
  </si>
  <si>
    <t>The two-phase Reynolds number, Re</t>
  </si>
  <si>
    <t>Re</t>
  </si>
  <si>
    <t>Step 5. Calculate the friction pressure loss of straight pipe</t>
  </si>
  <si>
    <t>Pipe length</t>
  </si>
  <si>
    <t>L</t>
  </si>
  <si>
    <t>g</t>
  </si>
  <si>
    <t>Step 6. Calculate the pressure drop due to elevation changes</t>
  </si>
  <si>
    <t>Elevation (Static height) rise</t>
  </si>
  <si>
    <t>psi</t>
  </si>
  <si>
    <t>Step 7. Calculate the pressure drop due to acceleration or pipe fittings and valves,</t>
  </si>
  <si>
    <t>Pipe sharp edge exit</t>
  </si>
  <si>
    <t>Step 8. The total two-phase pressure loss</t>
  </si>
  <si>
    <t>lb/ft.s</t>
  </si>
  <si>
    <t>ft/s</t>
  </si>
  <si>
    <t>Data</t>
  </si>
  <si>
    <t>d</t>
  </si>
  <si>
    <t>in</t>
  </si>
  <si>
    <t>Molecular weight</t>
  </si>
  <si>
    <t xml:space="preserve">The total pressure drop of a two-phase system is determined using the 8 steps of Dukler's equation and is based upon </t>
  </si>
  <si>
    <t>the Reynolds number greater than 200,000 (i.e. Re &gt; 200,000)</t>
  </si>
  <si>
    <t>liquid flow, lb/h</t>
  </si>
  <si>
    <t>Notations</t>
  </si>
  <si>
    <t xml:space="preserve">Step 1.  Calculate the homogeneous flow liquid ratio, </t>
  </si>
  <si>
    <t xml:space="preserve">A factor related to two-phase gas velocity, </t>
  </si>
  <si>
    <t>1 Pipe sharp edge exit</t>
  </si>
  <si>
    <r>
      <t>Q</t>
    </r>
    <r>
      <rPr>
        <vertAlign val="subscript"/>
        <sz val="16"/>
        <rFont val="Times New Roman"/>
        <family val="1"/>
      </rPr>
      <t>LPL</t>
    </r>
  </si>
  <si>
    <r>
      <t>volume of liquid flow, ft</t>
    </r>
    <r>
      <rPr>
        <vertAlign val="superscript"/>
        <sz val="16"/>
        <rFont val="Times New Roman"/>
        <family val="1"/>
      </rPr>
      <t>3</t>
    </r>
    <r>
      <rPr>
        <sz val="16"/>
        <rFont val="Times New Roman"/>
        <family val="1"/>
      </rPr>
      <t xml:space="preserve"> /h</t>
    </r>
  </si>
  <si>
    <r>
      <t>Q</t>
    </r>
    <r>
      <rPr>
        <vertAlign val="subscript"/>
        <sz val="16"/>
        <rFont val="Times New Roman"/>
        <family val="1"/>
      </rPr>
      <t>GPL</t>
    </r>
  </si>
  <si>
    <r>
      <t>volume of gas flow, ft</t>
    </r>
    <r>
      <rPr>
        <vertAlign val="superscript"/>
        <sz val="16"/>
        <rFont val="Times New Roman"/>
        <family val="1"/>
      </rPr>
      <t>3</t>
    </r>
    <r>
      <rPr>
        <sz val="16"/>
        <rFont val="Times New Roman"/>
        <family val="1"/>
      </rPr>
      <t xml:space="preserve"> /h</t>
    </r>
  </si>
  <si>
    <r>
      <t>W</t>
    </r>
    <r>
      <rPr>
        <vertAlign val="subscript"/>
        <sz val="16"/>
        <rFont val="Times New Roman"/>
        <family val="1"/>
      </rPr>
      <t>L</t>
    </r>
  </si>
  <si>
    <r>
      <t>W</t>
    </r>
    <r>
      <rPr>
        <vertAlign val="subscript"/>
        <sz val="16"/>
        <rFont val="Times New Roman"/>
        <family val="1"/>
      </rPr>
      <t>G</t>
    </r>
  </si>
  <si>
    <r>
      <t>liqud density at flow pressure and temperature, lb/ft</t>
    </r>
    <r>
      <rPr>
        <vertAlign val="superscript"/>
        <sz val="16"/>
        <rFont val="Times New Roman"/>
        <family val="1"/>
      </rPr>
      <t>3</t>
    </r>
  </si>
  <si>
    <r>
      <t>gas density at flow pressure and temperature, lb/ft</t>
    </r>
    <r>
      <rPr>
        <vertAlign val="superscript"/>
        <sz val="16"/>
        <rFont val="Times New Roman"/>
        <family val="1"/>
      </rPr>
      <t>3</t>
    </r>
  </si>
  <si>
    <r>
      <t>Calculate Q</t>
    </r>
    <r>
      <rPr>
        <vertAlign val="subscript"/>
        <sz val="16"/>
        <rFont val="Times New Roman"/>
        <family val="1"/>
      </rPr>
      <t>LPL</t>
    </r>
    <r>
      <rPr>
        <sz val="16"/>
        <rFont val="Times New Roman"/>
        <family val="1"/>
      </rPr>
      <t xml:space="preserve"> , Q</t>
    </r>
    <r>
      <rPr>
        <vertAlign val="subscript"/>
        <sz val="16"/>
        <rFont val="Times New Roman"/>
        <family val="1"/>
      </rPr>
      <t>GPL</t>
    </r>
    <r>
      <rPr>
        <sz val="16"/>
        <rFont val="Times New Roman"/>
        <family val="1"/>
      </rPr>
      <t xml:space="preserve">  </t>
    </r>
  </si>
  <si>
    <r>
      <t>ft</t>
    </r>
    <r>
      <rPr>
        <vertAlign val="superscript"/>
        <sz val="16"/>
        <rFont val="Times New Roman"/>
        <family val="1"/>
      </rPr>
      <t>3</t>
    </r>
    <r>
      <rPr>
        <sz val="16"/>
        <rFont val="Times New Roman"/>
        <family val="1"/>
      </rPr>
      <t>/h</t>
    </r>
  </si>
  <si>
    <r>
      <t>ft/s</t>
    </r>
    <r>
      <rPr>
        <b/>
        <vertAlign val="superscript"/>
        <sz val="16"/>
        <rFont val="Times New Roman"/>
        <family val="1"/>
      </rPr>
      <t>2</t>
    </r>
  </si>
  <si>
    <r>
      <t>Step. 2. Calculate f</t>
    </r>
    <r>
      <rPr>
        <vertAlign val="subscript"/>
        <sz val="16"/>
        <rFont val="Times New Roman"/>
        <family val="1"/>
      </rPr>
      <t>TP</t>
    </r>
    <r>
      <rPr>
        <sz val="16"/>
        <rFont val="Times New Roman"/>
        <family val="1"/>
      </rPr>
      <t>/f</t>
    </r>
    <r>
      <rPr>
        <vertAlign val="subscript"/>
        <sz val="16"/>
        <rFont val="Times New Roman"/>
        <family val="1"/>
      </rPr>
      <t>o</t>
    </r>
  </si>
  <si>
    <r>
      <t>4 x 90</t>
    </r>
    <r>
      <rPr>
        <b/>
        <vertAlign val="superscript"/>
        <sz val="16"/>
        <rFont val="Times New Roman"/>
        <family val="1"/>
      </rPr>
      <t>o</t>
    </r>
    <r>
      <rPr>
        <b/>
        <sz val="16"/>
        <rFont val="Times New Roman"/>
        <family val="1"/>
      </rPr>
      <t xml:space="preserve"> elbows</t>
    </r>
  </si>
  <si>
    <r>
      <t>f</t>
    </r>
    <r>
      <rPr>
        <vertAlign val="subscript"/>
        <sz val="16"/>
        <rFont val="Times New Roman"/>
        <family val="1"/>
      </rPr>
      <t>TP</t>
    </r>
    <r>
      <rPr>
        <sz val="16"/>
        <rFont val="Times New Roman"/>
        <family val="1"/>
      </rPr>
      <t>/f</t>
    </r>
    <r>
      <rPr>
        <vertAlign val="subscript"/>
        <sz val="16"/>
        <rFont val="Times New Roman"/>
        <family val="1"/>
      </rPr>
      <t>o</t>
    </r>
  </si>
  <si>
    <r>
      <t>Step 3. Calculate the Reynolds number of the mixture density, lb/ft</t>
    </r>
    <r>
      <rPr>
        <vertAlign val="superscript"/>
        <sz val="16"/>
        <rFont val="Times New Roman"/>
        <family val="1"/>
      </rPr>
      <t>3</t>
    </r>
    <r>
      <rPr>
        <sz val="16"/>
        <rFont val="Times New Roman"/>
        <family val="1"/>
      </rPr>
      <t xml:space="preserve"> </t>
    </r>
  </si>
  <si>
    <r>
      <t>lb/ft</t>
    </r>
    <r>
      <rPr>
        <vertAlign val="superscript"/>
        <sz val="16"/>
        <rFont val="Times New Roman"/>
        <family val="1"/>
      </rPr>
      <t>3</t>
    </r>
  </si>
  <si>
    <r>
      <t>Calclulate the mixture flowing velocity, v</t>
    </r>
    <r>
      <rPr>
        <vertAlign val="subscript"/>
        <sz val="16"/>
        <rFont val="Times New Roman"/>
        <family val="1"/>
      </rPr>
      <t>m</t>
    </r>
    <r>
      <rPr>
        <sz val="16"/>
        <rFont val="Times New Roman"/>
        <family val="1"/>
      </rPr>
      <t xml:space="preserve"> ft/s</t>
    </r>
  </si>
  <si>
    <r>
      <t>v</t>
    </r>
    <r>
      <rPr>
        <vertAlign val="subscript"/>
        <sz val="16"/>
        <rFont val="Times New Roman"/>
        <family val="1"/>
      </rPr>
      <t>m</t>
    </r>
  </si>
  <si>
    <r>
      <t>Step 4. Calculate the two-phase flow friction factor, f</t>
    </r>
    <r>
      <rPr>
        <vertAlign val="subscript"/>
        <sz val="16"/>
        <rFont val="Times New Roman"/>
        <family val="1"/>
      </rPr>
      <t>TP</t>
    </r>
    <r>
      <rPr>
        <sz val="16"/>
        <rFont val="Times New Roman"/>
        <family val="1"/>
      </rPr>
      <t>.</t>
    </r>
  </si>
  <si>
    <r>
      <t>f</t>
    </r>
    <r>
      <rPr>
        <vertAlign val="subscript"/>
        <sz val="16"/>
        <rFont val="Times New Roman"/>
        <family val="1"/>
      </rPr>
      <t>o</t>
    </r>
  </si>
  <si>
    <r>
      <t>f</t>
    </r>
    <r>
      <rPr>
        <vertAlign val="subscript"/>
        <sz val="16"/>
        <rFont val="Times New Roman"/>
        <family val="1"/>
      </rPr>
      <t>TP</t>
    </r>
  </si>
  <si>
    <r>
      <t>First determine the superficial gas velocity, v</t>
    </r>
    <r>
      <rPr>
        <vertAlign val="subscript"/>
        <sz val="16"/>
        <rFont val="Times New Roman"/>
        <family val="1"/>
      </rPr>
      <t>sg</t>
    </r>
  </si>
  <si>
    <r>
      <t>v</t>
    </r>
    <r>
      <rPr>
        <vertAlign val="subscript"/>
        <sz val="16"/>
        <rFont val="Times New Roman"/>
        <family val="1"/>
      </rPr>
      <t>sg</t>
    </r>
  </si>
  <si>
    <r>
      <t>The 90</t>
    </r>
    <r>
      <rPr>
        <vertAlign val="superscript"/>
        <sz val="16"/>
        <rFont val="Times New Roman"/>
        <family val="1"/>
      </rPr>
      <t>o</t>
    </r>
    <r>
      <rPr>
        <sz val="16"/>
        <rFont val="Times New Roman"/>
        <family val="1"/>
      </rPr>
      <t xml:space="preserve"> standard  elbows, </t>
    </r>
  </si>
  <si>
    <r>
      <t>4 x 90</t>
    </r>
    <r>
      <rPr>
        <vertAlign val="superscript"/>
        <sz val="16"/>
        <rFont val="Times New Roman"/>
        <family val="1"/>
      </rPr>
      <t>o</t>
    </r>
    <r>
      <rPr>
        <sz val="16"/>
        <rFont val="Times New Roman"/>
        <family val="1"/>
      </rPr>
      <t xml:space="preserve"> ell</t>
    </r>
  </si>
  <si>
    <t>Example 15-25. Using Dukler's equation to determine the total two-phase pressure drop by A. K.  Coker</t>
  </si>
  <si>
    <t>Example 15-25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</si>
</sst>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  <family val="2"/>
    </font>
    <font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vertAlign val="subscript"/>
      <sz val="16"/>
      <name val="Times New Roman"/>
      <family val="1"/>
    </font>
    <font>
      <vertAlign val="superscript"/>
      <sz val="16"/>
      <name val="Times New Roman"/>
      <family val="1"/>
    </font>
    <font>
      <b/>
      <vertAlign val="superscript"/>
      <sz val="16"/>
      <name val="Times New Roman"/>
      <family val="1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26" Type="http://schemas.openxmlformats.org/officeDocument/2006/relationships/oleObject" Target="../embeddings/oleObject24.bin"/><Relationship Id="rId39" Type="http://schemas.openxmlformats.org/officeDocument/2006/relationships/oleObject" Target="../embeddings/oleObject37.bin"/><Relationship Id="rId3" Type="http://schemas.openxmlformats.org/officeDocument/2006/relationships/oleObject" Target="../embeddings/oleObject1.bin"/><Relationship Id="rId21" Type="http://schemas.openxmlformats.org/officeDocument/2006/relationships/oleObject" Target="../embeddings/oleObject19.bin"/><Relationship Id="rId34" Type="http://schemas.openxmlformats.org/officeDocument/2006/relationships/oleObject" Target="../embeddings/oleObject32.bin"/><Relationship Id="rId42" Type="http://schemas.openxmlformats.org/officeDocument/2006/relationships/oleObject" Target="../embeddings/oleObject40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5" Type="http://schemas.openxmlformats.org/officeDocument/2006/relationships/oleObject" Target="../embeddings/oleObject23.bin"/><Relationship Id="rId33" Type="http://schemas.openxmlformats.org/officeDocument/2006/relationships/oleObject" Target="../embeddings/oleObject31.bin"/><Relationship Id="rId38" Type="http://schemas.openxmlformats.org/officeDocument/2006/relationships/oleObject" Target="../embeddings/oleObject36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20" Type="http://schemas.openxmlformats.org/officeDocument/2006/relationships/oleObject" Target="../embeddings/oleObject18.bin"/><Relationship Id="rId29" Type="http://schemas.openxmlformats.org/officeDocument/2006/relationships/oleObject" Target="../embeddings/oleObject27.bin"/><Relationship Id="rId41" Type="http://schemas.openxmlformats.org/officeDocument/2006/relationships/oleObject" Target="../embeddings/oleObject3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24" Type="http://schemas.openxmlformats.org/officeDocument/2006/relationships/oleObject" Target="../embeddings/oleObject22.bin"/><Relationship Id="rId32" Type="http://schemas.openxmlformats.org/officeDocument/2006/relationships/oleObject" Target="../embeddings/oleObject30.bin"/><Relationship Id="rId37" Type="http://schemas.openxmlformats.org/officeDocument/2006/relationships/oleObject" Target="../embeddings/oleObject35.bin"/><Relationship Id="rId40" Type="http://schemas.openxmlformats.org/officeDocument/2006/relationships/oleObject" Target="../embeddings/oleObject38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23" Type="http://schemas.openxmlformats.org/officeDocument/2006/relationships/oleObject" Target="../embeddings/oleObject21.bin"/><Relationship Id="rId28" Type="http://schemas.openxmlformats.org/officeDocument/2006/relationships/oleObject" Target="../embeddings/oleObject26.bin"/><Relationship Id="rId36" Type="http://schemas.openxmlformats.org/officeDocument/2006/relationships/oleObject" Target="../embeddings/oleObject34.bin"/><Relationship Id="rId10" Type="http://schemas.openxmlformats.org/officeDocument/2006/relationships/oleObject" Target="../embeddings/oleObject8.bin"/><Relationship Id="rId19" Type="http://schemas.openxmlformats.org/officeDocument/2006/relationships/oleObject" Target="../embeddings/oleObject17.bin"/><Relationship Id="rId31" Type="http://schemas.openxmlformats.org/officeDocument/2006/relationships/oleObject" Target="../embeddings/oleObject29.bin"/><Relationship Id="rId44" Type="http://schemas.openxmlformats.org/officeDocument/2006/relationships/oleObject" Target="../embeddings/oleObject42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Relationship Id="rId22" Type="http://schemas.openxmlformats.org/officeDocument/2006/relationships/oleObject" Target="../embeddings/oleObject20.bin"/><Relationship Id="rId27" Type="http://schemas.openxmlformats.org/officeDocument/2006/relationships/oleObject" Target="../embeddings/oleObject25.bin"/><Relationship Id="rId30" Type="http://schemas.openxmlformats.org/officeDocument/2006/relationships/oleObject" Target="../embeddings/oleObject28.bin"/><Relationship Id="rId35" Type="http://schemas.openxmlformats.org/officeDocument/2006/relationships/oleObject" Target="../embeddings/oleObject33.bin"/><Relationship Id="rId43" Type="http://schemas.openxmlformats.org/officeDocument/2006/relationships/oleObject" Target="../embeddings/oleObject4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8"/>
  <sheetViews>
    <sheetView tabSelected="1" topLeftCell="A127" workbookViewId="0">
      <selection activeCell="L9" sqref="L9"/>
    </sheetView>
  </sheetViews>
  <sheetFormatPr defaultRowHeight="12.75"/>
  <cols>
    <col min="1" max="1" width="18" customWidth="1"/>
    <col min="2" max="2" width="12.42578125" bestFit="1" customWidth="1"/>
    <col min="10" max="10" width="30.5703125" customWidth="1"/>
  </cols>
  <sheetData>
    <row r="1" spans="1:16" ht="20.25">
      <c r="A1" s="2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</row>
    <row r="2" spans="1:16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"/>
    </row>
    <row r="3" spans="1:16" ht="20.25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</row>
    <row r="4" spans="1:16" ht="20.25">
      <c r="A4" s="3" t="s">
        <v>35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ht="2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</row>
    <row r="6" spans="1:16" ht="20.25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4"/>
      <c r="L6" s="3"/>
      <c r="M6" s="3"/>
      <c r="N6" s="3"/>
      <c r="O6" s="3"/>
      <c r="P6" s="1"/>
    </row>
    <row r="7" spans="1:16" ht="20.25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3"/>
      <c r="M7" s="3"/>
      <c r="N7" s="3"/>
      <c r="O7" s="3"/>
      <c r="P7" s="1"/>
    </row>
    <row r="8" spans="1:16" ht="2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2" t="s">
        <v>67</v>
      </c>
      <c r="M8" s="2"/>
      <c r="N8" s="2"/>
      <c r="O8" s="3"/>
      <c r="P8" s="1"/>
    </row>
    <row r="9" spans="1:16" ht="20.25">
      <c r="A9" s="3"/>
      <c r="B9" s="3"/>
      <c r="C9" s="3"/>
      <c r="D9" s="3"/>
      <c r="E9" s="3"/>
      <c r="F9" s="3"/>
      <c r="G9" s="3"/>
      <c r="H9" s="3"/>
      <c r="I9" s="3"/>
      <c r="J9" s="2"/>
      <c r="K9" s="5" t="s">
        <v>30</v>
      </c>
      <c r="L9" s="2"/>
      <c r="M9" s="2"/>
      <c r="N9" s="2"/>
      <c r="O9" s="3"/>
      <c r="P9" s="1"/>
    </row>
    <row r="10" spans="1:16" ht="20.25">
      <c r="A10" s="3"/>
      <c r="B10" s="3"/>
      <c r="C10" s="3"/>
      <c r="D10" s="3"/>
      <c r="E10" s="3"/>
      <c r="F10" s="3"/>
      <c r="G10" s="3"/>
      <c r="H10" s="3"/>
      <c r="I10" s="3"/>
      <c r="J10" s="6" t="s">
        <v>2</v>
      </c>
      <c r="K10" s="7"/>
      <c r="L10" s="7" t="s">
        <v>8</v>
      </c>
      <c r="M10" s="7" t="s">
        <v>4</v>
      </c>
      <c r="N10" s="8"/>
      <c r="O10" s="3"/>
      <c r="P10" s="1"/>
    </row>
    <row r="11" spans="1:16" ht="21" thickBot="1">
      <c r="A11" s="3" t="s">
        <v>37</v>
      </c>
      <c r="B11" s="3"/>
      <c r="C11" s="3"/>
      <c r="D11" s="3"/>
      <c r="E11" s="3"/>
      <c r="F11" s="3"/>
      <c r="G11" s="3"/>
      <c r="H11" s="3"/>
      <c r="I11" s="3"/>
      <c r="J11" s="9" t="s">
        <v>3</v>
      </c>
      <c r="K11" s="10" t="s">
        <v>11</v>
      </c>
      <c r="L11" s="10">
        <v>59033</v>
      </c>
      <c r="M11" s="10">
        <v>9336</v>
      </c>
      <c r="N11" s="11"/>
      <c r="O11" s="3"/>
      <c r="P11" s="1"/>
    </row>
    <row r="12" spans="1:16" ht="26.25" thickTop="1">
      <c r="A12" s="3" t="s">
        <v>41</v>
      </c>
      <c r="B12" s="3"/>
      <c r="C12" s="3" t="s">
        <v>42</v>
      </c>
      <c r="D12" s="3"/>
      <c r="E12" s="3"/>
      <c r="F12" s="3"/>
      <c r="G12" s="3"/>
      <c r="H12" s="3"/>
      <c r="I12" s="3"/>
      <c r="J12" s="12" t="s">
        <v>33</v>
      </c>
      <c r="K12" s="13"/>
      <c r="L12" s="13">
        <v>79.47</v>
      </c>
      <c r="M12" s="13">
        <v>77.2</v>
      </c>
      <c r="N12" s="14"/>
      <c r="O12" s="3"/>
      <c r="P12" s="1"/>
    </row>
    <row r="13" spans="1:16" ht="25.5">
      <c r="A13" s="3" t="s">
        <v>43</v>
      </c>
      <c r="B13" s="3"/>
      <c r="C13" s="3" t="s">
        <v>44</v>
      </c>
      <c r="D13" s="3"/>
      <c r="E13" s="3"/>
      <c r="F13" s="3"/>
      <c r="G13" s="3"/>
      <c r="H13" s="3"/>
      <c r="I13" s="3"/>
      <c r="J13" s="12" t="s">
        <v>5</v>
      </c>
      <c r="K13" s="13"/>
      <c r="L13" s="13">
        <v>31.2</v>
      </c>
      <c r="M13" s="13">
        <v>1.85</v>
      </c>
      <c r="N13" s="14"/>
      <c r="O13" s="3"/>
      <c r="P13" s="1"/>
    </row>
    <row r="14" spans="1:16" ht="23.25">
      <c r="A14" s="3" t="s">
        <v>45</v>
      </c>
      <c r="B14" s="3"/>
      <c r="C14" s="3" t="s">
        <v>36</v>
      </c>
      <c r="D14" s="3"/>
      <c r="E14" s="3"/>
      <c r="F14" s="3"/>
      <c r="G14" s="3"/>
      <c r="H14" s="3"/>
      <c r="I14" s="3"/>
      <c r="J14" s="12" t="s">
        <v>6</v>
      </c>
      <c r="K14" s="13"/>
      <c r="L14" s="13">
        <v>0.11</v>
      </c>
      <c r="M14" s="13">
        <v>1.0500000000000001E-2</v>
      </c>
      <c r="N14" s="14"/>
      <c r="O14" s="3"/>
      <c r="P14" s="1"/>
    </row>
    <row r="15" spans="1:16" ht="23.25">
      <c r="A15" s="3" t="s">
        <v>46</v>
      </c>
      <c r="B15" s="3"/>
      <c r="C15" s="3" t="s">
        <v>1</v>
      </c>
      <c r="D15" s="3"/>
      <c r="E15" s="3"/>
      <c r="F15" s="3"/>
      <c r="G15" s="3"/>
      <c r="H15" s="3"/>
      <c r="I15" s="3"/>
      <c r="J15" s="12" t="s">
        <v>7</v>
      </c>
      <c r="K15" s="13"/>
      <c r="L15" s="13">
        <v>5.07</v>
      </c>
      <c r="M15" s="13"/>
      <c r="N15" s="14"/>
      <c r="O15" s="3"/>
      <c r="P15" s="1"/>
    </row>
    <row r="16" spans="1:16" ht="24">
      <c r="A16" s="3"/>
      <c r="B16" s="3"/>
      <c r="C16" s="3" t="s">
        <v>47</v>
      </c>
      <c r="D16" s="3"/>
      <c r="E16" s="3"/>
      <c r="F16" s="3"/>
      <c r="G16" s="3"/>
      <c r="H16" s="3"/>
      <c r="I16" s="3"/>
      <c r="J16" s="15"/>
      <c r="K16" s="5"/>
      <c r="L16" s="5"/>
      <c r="M16" s="5"/>
      <c r="N16" s="14"/>
      <c r="O16" s="3"/>
      <c r="P16" s="1"/>
    </row>
    <row r="17" spans="1:16" ht="24">
      <c r="A17" s="3"/>
      <c r="B17" s="3"/>
      <c r="C17" s="3" t="s">
        <v>48</v>
      </c>
      <c r="D17" s="3"/>
      <c r="E17" s="3"/>
      <c r="F17" s="3"/>
      <c r="G17" s="3"/>
      <c r="H17" s="3"/>
      <c r="I17" s="3"/>
      <c r="J17" s="12" t="s">
        <v>12</v>
      </c>
      <c r="K17" s="13"/>
      <c r="L17" s="13"/>
      <c r="M17" s="13">
        <v>6.0650000000000004</v>
      </c>
      <c r="N17" s="16" t="s">
        <v>13</v>
      </c>
      <c r="O17" s="3"/>
      <c r="P17" s="1"/>
    </row>
    <row r="18" spans="1:16" ht="20.25">
      <c r="A18" s="3"/>
      <c r="B18" s="3"/>
      <c r="C18" s="3"/>
      <c r="D18" s="3"/>
      <c r="E18" s="3"/>
      <c r="F18" s="3"/>
      <c r="G18" s="3"/>
      <c r="H18" s="3"/>
      <c r="I18" s="3"/>
      <c r="J18" s="15"/>
      <c r="K18" s="5" t="s">
        <v>31</v>
      </c>
      <c r="L18" s="13">
        <v>6.0650000000000004</v>
      </c>
      <c r="M18" s="5" t="s">
        <v>32</v>
      </c>
      <c r="N18" s="14"/>
      <c r="O18" s="3"/>
      <c r="P18" s="1"/>
    </row>
    <row r="19" spans="1:16" ht="20.25">
      <c r="A19" s="3" t="s">
        <v>38</v>
      </c>
      <c r="B19" s="3"/>
      <c r="C19" s="3"/>
      <c r="D19" s="3"/>
      <c r="E19" s="3"/>
      <c r="F19" s="3"/>
      <c r="G19" s="3"/>
      <c r="H19" s="3"/>
      <c r="I19" s="3"/>
      <c r="J19" s="15"/>
      <c r="K19" s="17" t="s">
        <v>14</v>
      </c>
      <c r="L19" s="5">
        <f>M17/12</f>
        <v>0.50541666666666674</v>
      </c>
      <c r="M19" s="5" t="s">
        <v>15</v>
      </c>
      <c r="N19" s="14"/>
      <c r="O19" s="3"/>
      <c r="P19" s="1"/>
    </row>
    <row r="20" spans="1:16" ht="23.25">
      <c r="A20" s="3" t="s">
        <v>49</v>
      </c>
      <c r="B20" s="3"/>
      <c r="C20" s="3"/>
      <c r="D20" s="3"/>
      <c r="E20" s="3"/>
      <c r="F20" s="3"/>
      <c r="G20" s="3"/>
      <c r="H20" s="3"/>
      <c r="I20" s="3"/>
      <c r="J20" s="15"/>
      <c r="K20" s="5"/>
      <c r="L20" s="5"/>
      <c r="M20" s="5"/>
      <c r="N20" s="14"/>
      <c r="O20" s="3"/>
      <c r="P20" s="1"/>
    </row>
    <row r="21" spans="1:16" ht="25.5">
      <c r="A21" s="3" t="s">
        <v>41</v>
      </c>
      <c r="B21" s="3">
        <f>ROUND(L11/L13,1)</f>
        <v>1892.1</v>
      </c>
      <c r="C21" s="3" t="s">
        <v>50</v>
      </c>
      <c r="D21" s="3"/>
      <c r="E21" s="3"/>
      <c r="F21" s="3"/>
      <c r="G21" s="3"/>
      <c r="H21" s="3"/>
      <c r="I21" s="3"/>
      <c r="J21" s="15" t="s">
        <v>19</v>
      </c>
      <c r="K21" s="5" t="s">
        <v>20</v>
      </c>
      <c r="L21" s="5">
        <v>56</v>
      </c>
      <c r="M21" s="5" t="s">
        <v>15</v>
      </c>
      <c r="N21" s="14"/>
      <c r="O21" s="3"/>
      <c r="P21" s="1"/>
    </row>
    <row r="22" spans="1:16" ht="20.25">
      <c r="A22" s="3"/>
      <c r="B22" s="3"/>
      <c r="C22" s="3"/>
      <c r="D22" s="3"/>
      <c r="E22" s="3"/>
      <c r="F22" s="3"/>
      <c r="G22" s="3"/>
      <c r="H22" s="3"/>
      <c r="I22" s="3"/>
      <c r="J22" s="15"/>
      <c r="K22" s="5"/>
      <c r="L22" s="5"/>
      <c r="M22" s="5"/>
      <c r="N22" s="14"/>
      <c r="O22" s="3"/>
      <c r="P22" s="1"/>
    </row>
    <row r="23" spans="1:16" ht="25.5">
      <c r="A23" s="3" t="s">
        <v>43</v>
      </c>
      <c r="B23" s="3">
        <f>ROUND(M11/M13,1)</f>
        <v>5046.5</v>
      </c>
      <c r="C23" s="3" t="s">
        <v>50</v>
      </c>
      <c r="D23" s="3"/>
      <c r="E23" s="3"/>
      <c r="F23" s="3"/>
      <c r="G23" s="3"/>
      <c r="H23" s="3"/>
      <c r="I23" s="3"/>
      <c r="J23" s="15"/>
      <c r="K23" s="5" t="s">
        <v>21</v>
      </c>
      <c r="L23" s="5">
        <v>32.200000000000003</v>
      </c>
      <c r="M23" s="5" t="s">
        <v>51</v>
      </c>
      <c r="N23" s="14"/>
      <c r="O23" s="3"/>
      <c r="P23" s="1"/>
    </row>
    <row r="24" spans="1:16" ht="20.25">
      <c r="A24" s="3"/>
      <c r="B24" s="3"/>
      <c r="C24" s="3"/>
      <c r="D24" s="3"/>
      <c r="E24" s="3"/>
      <c r="F24" s="3"/>
      <c r="G24" s="3"/>
      <c r="H24" s="4"/>
      <c r="I24" s="3"/>
      <c r="J24" s="15"/>
      <c r="K24" s="5"/>
      <c r="L24" s="5"/>
      <c r="M24" s="5"/>
      <c r="N24" s="14"/>
      <c r="O24" s="3"/>
      <c r="P24" s="1"/>
    </row>
    <row r="25" spans="1:16" ht="20.25">
      <c r="A25" s="3"/>
      <c r="B25" s="3">
        <f>ROUND(B21/(B23+B21),4)</f>
        <v>0.2727</v>
      </c>
      <c r="C25" s="3"/>
      <c r="D25" s="3"/>
      <c r="E25" s="3"/>
      <c r="F25" s="3"/>
      <c r="G25" s="3"/>
      <c r="H25" s="4"/>
      <c r="I25" s="3"/>
      <c r="J25" s="15" t="s">
        <v>23</v>
      </c>
      <c r="K25" s="5"/>
      <c r="L25" s="5">
        <f>0</f>
        <v>0</v>
      </c>
      <c r="M25" s="5" t="s">
        <v>15</v>
      </c>
      <c r="N25" s="14"/>
      <c r="O25" s="3"/>
      <c r="P25" s="1"/>
    </row>
    <row r="26" spans="1:16" ht="20.25">
      <c r="A26" s="3"/>
      <c r="B26" s="3"/>
      <c r="C26" s="3"/>
      <c r="D26" s="3"/>
      <c r="E26" s="3"/>
      <c r="F26" s="3"/>
      <c r="G26" s="3"/>
      <c r="H26" s="3"/>
      <c r="I26" s="3"/>
      <c r="J26" s="15"/>
      <c r="K26" s="5"/>
      <c r="L26" s="5"/>
      <c r="M26" s="5"/>
      <c r="N26" s="14"/>
      <c r="O26" s="3"/>
      <c r="P26" s="1"/>
    </row>
    <row r="27" spans="1:16" ht="25.5">
      <c r="A27" s="3" t="s">
        <v>52</v>
      </c>
      <c r="B27" s="3"/>
      <c r="C27" s="3"/>
      <c r="D27" s="3"/>
      <c r="E27" s="3"/>
      <c r="F27" s="3"/>
      <c r="G27" s="3"/>
      <c r="H27" s="3"/>
      <c r="I27" s="3"/>
      <c r="J27" s="15" t="s">
        <v>53</v>
      </c>
      <c r="K27" s="5"/>
      <c r="L27" s="5"/>
      <c r="M27" s="5"/>
      <c r="N27" s="14"/>
      <c r="O27" s="3"/>
      <c r="P27" s="1"/>
    </row>
    <row r="28" spans="1:16" ht="20.25">
      <c r="A28" s="3"/>
      <c r="B28" s="3"/>
      <c r="C28" s="3"/>
      <c r="D28" s="3"/>
      <c r="E28" s="3"/>
      <c r="F28" s="3"/>
      <c r="G28" s="3"/>
      <c r="H28" s="3"/>
      <c r="I28" s="3"/>
      <c r="J28" s="15"/>
      <c r="K28" s="5"/>
      <c r="L28" s="5"/>
      <c r="M28" s="5"/>
      <c r="N28" s="14"/>
      <c r="O28" s="3"/>
      <c r="P28" s="1"/>
    </row>
    <row r="29" spans="1:16" ht="21" thickBot="1">
      <c r="A29" s="3"/>
      <c r="B29" s="3"/>
      <c r="C29" s="3"/>
      <c r="D29" s="3"/>
      <c r="E29" s="3"/>
      <c r="F29" s="3"/>
      <c r="G29" s="3"/>
      <c r="H29" s="3"/>
      <c r="I29" s="3"/>
      <c r="J29" s="18" t="s">
        <v>40</v>
      </c>
      <c r="K29" s="19"/>
      <c r="L29" s="19"/>
      <c r="M29" s="19"/>
      <c r="N29" s="11"/>
      <c r="O29" s="3"/>
      <c r="P29" s="1"/>
    </row>
    <row r="30" spans="1:16" ht="21" thickTop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"/>
    </row>
    <row r="31" spans="1:16" ht="20.25">
      <c r="A31" s="3" t="s">
        <v>9</v>
      </c>
      <c r="B31" s="3">
        <f>ROUND(1.281+0.478*LN(B25)+0.444*(LN(B25))^2+0.09399999*(LN(B25))^3+0.008430001*(LN(B25))^4,4)</f>
        <v>1.2274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1"/>
    </row>
    <row r="32" spans="1:16" ht="2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1"/>
    </row>
    <row r="33" spans="1:16" ht="2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1"/>
    </row>
    <row r="34" spans="1:16" ht="2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"/>
    </row>
    <row r="35" spans="1:16" ht="2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"/>
    </row>
    <row r="36" spans="1:16" ht="23.25">
      <c r="A36" s="3" t="s">
        <v>54</v>
      </c>
      <c r="B36" s="3">
        <f>ROUND(1-LN(B25)/B31,4)</f>
        <v>2.0586000000000002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"/>
    </row>
    <row r="37" spans="1:16" ht="2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1"/>
    </row>
    <row r="38" spans="1:16" ht="24">
      <c r="A38" s="3" t="s">
        <v>55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"/>
    </row>
    <row r="39" spans="1:16" ht="2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1"/>
    </row>
    <row r="40" spans="1:16" ht="2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1"/>
    </row>
    <row r="41" spans="1:16" ht="2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1"/>
    </row>
    <row r="42" spans="1:16" ht="2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1"/>
    </row>
    <row r="43" spans="1:16" ht="24">
      <c r="A43" s="3"/>
      <c r="B43" s="3">
        <f>ROUND(L13*B25+M13*(1-B25),3)</f>
        <v>9.8539999999999992</v>
      </c>
      <c r="C43" s="3" t="s">
        <v>56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"/>
    </row>
    <row r="44" spans="1:16" ht="2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1"/>
    </row>
    <row r="45" spans="1:16" ht="20.25">
      <c r="A45" s="3" t="s">
        <v>10</v>
      </c>
      <c r="B45" s="3"/>
      <c r="C45" s="3"/>
      <c r="D45" s="3" t="s">
        <v>28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1"/>
    </row>
    <row r="46" spans="1:16" ht="2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1"/>
    </row>
    <row r="47" spans="1:16" ht="2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1"/>
    </row>
    <row r="48" spans="1:16" ht="2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1"/>
    </row>
    <row r="49" spans="1:16" ht="2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1"/>
    </row>
    <row r="50" spans="1:16" ht="20.25">
      <c r="A50" s="3"/>
      <c r="B50" s="3">
        <f>(L14/1488*B25)+(M14/1488*(1-B25))</f>
        <v>2.5291431451612907E-5</v>
      </c>
      <c r="C50" s="3" t="s">
        <v>28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1"/>
    </row>
    <row r="51" spans="1:16" ht="2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1"/>
    </row>
    <row r="52" spans="1:16" ht="23.25">
      <c r="A52" s="3" t="s">
        <v>57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1"/>
    </row>
    <row r="53" spans="1:16" ht="2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1"/>
    </row>
    <row r="54" spans="1:16" ht="2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</row>
    <row r="55" spans="1:16" ht="2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"/>
    </row>
    <row r="56" spans="1:16" ht="2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1"/>
    </row>
    <row r="57" spans="1:16" ht="23.25">
      <c r="A57" s="3" t="s">
        <v>58</v>
      </c>
      <c r="B57" s="3">
        <f>ROUND((B21+B23)/(900*PI()*L19^2),3)</f>
        <v>9.6069999999999993</v>
      </c>
      <c r="C57" s="3" t="s">
        <v>29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"/>
    </row>
    <row r="58" spans="1:16" ht="2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"/>
    </row>
    <row r="59" spans="1:16" ht="20.25">
      <c r="A59" s="3" t="s">
        <v>16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"/>
    </row>
    <row r="60" spans="1:16" ht="2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1"/>
    </row>
    <row r="61" spans="1:16" ht="2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1"/>
    </row>
    <row r="62" spans="1:16" ht="2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1"/>
    </row>
    <row r="63" spans="1:16" ht="2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"/>
    </row>
    <row r="64" spans="1:16" ht="2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"/>
    </row>
    <row r="65" spans="1:16" ht="20.25">
      <c r="A65" s="3" t="s">
        <v>17</v>
      </c>
      <c r="B65" s="3">
        <f>ROUND((L19*B57*B43)/B50,0)</f>
        <v>1891806</v>
      </c>
      <c r="C65" s="2" t="str">
        <f>IF(B65&gt;200000,"Highly turbulent flow, Re&gt;200,000  Proceed with the remaining steps")</f>
        <v>Highly turbulent flow, Re&gt;200,000  Proceed with the remaining steps</v>
      </c>
      <c r="D65" s="2"/>
      <c r="E65" s="2"/>
      <c r="F65" s="2"/>
      <c r="G65" s="2"/>
      <c r="H65" s="2"/>
      <c r="I65" s="2"/>
      <c r="J65" s="3"/>
      <c r="K65" s="3"/>
      <c r="L65" s="3"/>
      <c r="M65" s="3"/>
      <c r="N65" s="3"/>
      <c r="O65" s="3"/>
      <c r="P65" s="1"/>
    </row>
    <row r="66" spans="1:16" ht="2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1"/>
    </row>
    <row r="67" spans="1:16" ht="23.25">
      <c r="A67" s="3" t="s">
        <v>59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1"/>
    </row>
    <row r="68" spans="1:16" ht="2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1"/>
    </row>
    <row r="69" spans="1:16" ht="2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1"/>
    </row>
    <row r="70" spans="1:16" ht="2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1"/>
    </row>
    <row r="71" spans="1:16" ht="2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1"/>
    </row>
    <row r="72" spans="1:16" ht="23.25">
      <c r="A72" s="3" t="s">
        <v>60</v>
      </c>
      <c r="B72" s="3">
        <f>ROUND(0.0014+(0.125/B65^0.32),5)</f>
        <v>2.63E-3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"/>
    </row>
    <row r="73" spans="1:16" ht="2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1"/>
    </row>
    <row r="74" spans="1:16" ht="23.25">
      <c r="A74" s="3" t="s">
        <v>61</v>
      </c>
      <c r="B74" s="3">
        <f>ROUND(B36*B72,4)</f>
        <v>5.4000000000000003E-3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1"/>
    </row>
    <row r="75" spans="1:16" ht="2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1"/>
    </row>
    <row r="76" spans="1:16" ht="20.25">
      <c r="A76" s="3" t="s">
        <v>18</v>
      </c>
      <c r="B76" s="3"/>
      <c r="C76" s="3"/>
      <c r="D76" s="3"/>
      <c r="E76" s="3"/>
      <c r="F76" s="3"/>
      <c r="G76" s="3" t="s">
        <v>24</v>
      </c>
      <c r="H76" s="3"/>
      <c r="I76" s="3"/>
      <c r="J76" s="3"/>
      <c r="K76" s="3"/>
      <c r="L76" s="3"/>
      <c r="M76" s="3"/>
      <c r="N76" s="3"/>
      <c r="O76" s="3"/>
      <c r="P76" s="1"/>
    </row>
    <row r="77" spans="1:16" ht="2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1"/>
    </row>
    <row r="78" spans="1:16" ht="2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1"/>
    </row>
    <row r="79" spans="1:16" ht="2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"/>
    </row>
    <row r="80" spans="1:16" ht="2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1"/>
    </row>
    <row r="81" spans="1:16" ht="2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"/>
    </row>
    <row r="82" spans="1:16" ht="20.25">
      <c r="A82" s="3"/>
      <c r="B82" s="3">
        <f>ROUND((4*B74*L21*B43*B57^2)/(144*L23*L19*2),3)</f>
        <v>0.23499999999999999</v>
      </c>
      <c r="C82" s="3" t="s">
        <v>24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1"/>
    </row>
    <row r="83" spans="1:16" ht="2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1"/>
    </row>
    <row r="84" spans="1:16" ht="2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1"/>
    </row>
    <row r="85" spans="1:16" ht="20.25">
      <c r="A85" s="3" t="s">
        <v>22</v>
      </c>
      <c r="B85" s="3"/>
      <c r="C85" s="3"/>
      <c r="D85" s="3"/>
      <c r="E85" s="3"/>
      <c r="F85" s="3"/>
      <c r="G85" s="3" t="s">
        <v>24</v>
      </c>
      <c r="H85" s="3"/>
      <c r="I85" s="3"/>
      <c r="J85" s="3"/>
      <c r="K85" s="3"/>
      <c r="L85" s="3"/>
      <c r="M85" s="3"/>
      <c r="N85" s="3"/>
      <c r="O85" s="3"/>
      <c r="P85" s="1"/>
    </row>
    <row r="86" spans="1:16" ht="2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1"/>
    </row>
    <row r="87" spans="1:16" ht="23.25">
      <c r="A87" s="3" t="s">
        <v>62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1"/>
    </row>
    <row r="88" spans="1:16" ht="2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1"/>
    </row>
    <row r="89" spans="1:16" ht="2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1"/>
    </row>
    <row r="90" spans="1:16" ht="2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1"/>
    </row>
    <row r="91" spans="1:16" ht="2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1"/>
    </row>
    <row r="92" spans="1:16" ht="23.25">
      <c r="A92" s="3" t="s">
        <v>63</v>
      </c>
      <c r="B92" s="3">
        <f>B23/(900*PI()*L19^2)</f>
        <v>6.9871292517441885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1"/>
    </row>
    <row r="93" spans="1:16" ht="2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1"/>
    </row>
    <row r="94" spans="1:16" ht="20.25">
      <c r="A94" s="3" t="s">
        <v>39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1"/>
    </row>
    <row r="95" spans="1:16" ht="2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1"/>
    </row>
    <row r="96" spans="1:16" ht="2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1"/>
    </row>
    <row r="97" spans="1:16" ht="2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1"/>
    </row>
    <row r="98" spans="1:16" ht="20.25">
      <c r="A98" s="3"/>
      <c r="B98" s="3">
        <f>0.76844-(0.085389*B92)+(0.0041264*B92^2)-(0.000087165*B92^3)+(0.00000066422*B92^4)</f>
        <v>0.34511687933572111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1"/>
    </row>
    <row r="99" spans="1:16" ht="2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1"/>
    </row>
    <row r="100" spans="1:16" ht="2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1"/>
    </row>
    <row r="101" spans="1:16" ht="2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1"/>
    </row>
    <row r="102" spans="1:16" ht="2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1"/>
    </row>
    <row r="103" spans="1:16" ht="20.25">
      <c r="A103" s="3"/>
      <c r="B103" s="3">
        <f>ROUND((B98*L13*L25)/144,3)</f>
        <v>0</v>
      </c>
      <c r="C103" s="3" t="s">
        <v>24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1"/>
    </row>
    <row r="104" spans="1:16" ht="2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1"/>
    </row>
    <row r="105" spans="1:16" ht="20.25">
      <c r="A105" s="3" t="s">
        <v>25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1"/>
    </row>
    <row r="106" spans="1:16" ht="2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1"/>
    </row>
    <row r="107" spans="1:16" ht="24">
      <c r="A107" s="3" t="s">
        <v>64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1"/>
    </row>
    <row r="108" spans="1:16" ht="2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1"/>
    </row>
    <row r="109" spans="1:16" ht="2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1"/>
    </row>
    <row r="110" spans="1:16" ht="2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1"/>
    </row>
    <row r="111" spans="1:16" ht="2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1"/>
    </row>
    <row r="112" spans="1:16" ht="2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1"/>
    </row>
    <row r="113" spans="1:16" ht="20.25">
      <c r="A113" s="3"/>
      <c r="B113" s="3">
        <f>(M13*B23^2)/(1-B25)+((L13*B21^2)/B25)</f>
        <v>474377476.22115839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1"/>
    </row>
    <row r="114" spans="1:16" ht="2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1"/>
    </row>
    <row r="115" spans="1:16" ht="20.25">
      <c r="A115" s="3"/>
      <c r="B115" s="3">
        <f>B113/(3.707*10^10+L19^4)</f>
        <v>1.2796802703542578E-2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1"/>
    </row>
    <row r="116" spans="1:16" ht="2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1"/>
    </row>
    <row r="117" spans="1:16" ht="24">
      <c r="A117" s="3" t="s">
        <v>65</v>
      </c>
      <c r="B117" s="3">
        <f>ROUND(4*B115,3)</f>
        <v>5.0999999999999997E-2</v>
      </c>
      <c r="C117" s="3" t="s">
        <v>24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1"/>
    </row>
    <row r="118" spans="1:16" ht="2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1"/>
    </row>
    <row r="119" spans="1:16" ht="20.25">
      <c r="A119" s="3" t="s">
        <v>26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1"/>
    </row>
    <row r="120" spans="1:16" ht="2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1"/>
    </row>
    <row r="121" spans="1:16" ht="2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1"/>
    </row>
    <row r="122" spans="1:16" ht="2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1"/>
    </row>
    <row r="123" spans="1:16" ht="2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1"/>
    </row>
    <row r="124" spans="1:16" ht="2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1"/>
    </row>
    <row r="125" spans="1:16" ht="20.25">
      <c r="A125" s="3"/>
      <c r="B125" s="3">
        <f>ROUND((4*B74*(14.403*LN(L18)+42)*(B43*B57^2/(144*L23*2))),3)</f>
        <v>0.14399999999999999</v>
      </c>
      <c r="C125" s="3" t="s">
        <v>24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1"/>
    </row>
    <row r="126" spans="1:16" ht="2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1"/>
    </row>
    <row r="127" spans="1:16" ht="2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1"/>
    </row>
    <row r="128" spans="1:16" ht="20.25">
      <c r="A128" s="3" t="s">
        <v>27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1"/>
    </row>
    <row r="129" spans="1:16" ht="2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1"/>
    </row>
    <row r="130" spans="1:16" ht="20.25">
      <c r="A130" s="3"/>
      <c r="B130" s="3"/>
      <c r="C130" s="20"/>
      <c r="D130" s="3" t="s">
        <v>24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1"/>
    </row>
    <row r="131" spans="1:16" ht="2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1"/>
    </row>
    <row r="132" spans="1:16" ht="20.25">
      <c r="A132" s="3"/>
      <c r="B132" s="3">
        <f>ROUND(B82+B103+(B117+B125),2)</f>
        <v>0.43</v>
      </c>
      <c r="C132" s="3" t="s">
        <v>24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1"/>
    </row>
    <row r="133" spans="1:16" ht="2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1"/>
    </row>
    <row r="134" spans="1:16" ht="2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1"/>
    </row>
    <row r="135" spans="1:16" ht="18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8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8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8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  <legacyDrawing r:id="rId2"/>
  <oleObjects>
    <oleObject progId="Equation.DSMT4" shapeId="1025" r:id="rId3"/>
    <oleObject progId="Equation.DSMT4" shapeId="1026" r:id="rId4"/>
    <oleObject progId="Equation.DSMT4" shapeId="1027" r:id="rId5"/>
    <oleObject progId="Equation.DSMT4" shapeId="1028" r:id="rId6"/>
    <oleObject progId="Equation.DSMT4" shapeId="1029" r:id="rId7"/>
    <oleObject progId="Equation.DSMT4" shapeId="1030" r:id="rId8"/>
    <oleObject progId="Equation.DSMT4" shapeId="1031" r:id="rId9"/>
    <oleObject progId="Equation.DSMT4" shapeId="1032" r:id="rId10"/>
    <oleObject progId="Equation.DSMT4" shapeId="1033" r:id="rId11"/>
    <oleObject progId="Equation.DSMT4" shapeId="1034" r:id="rId12"/>
    <oleObject progId="Equation.DSMT4" shapeId="1035" r:id="rId13"/>
    <oleObject progId="Equation.DSMT4" shapeId="1036" r:id="rId14"/>
    <oleObject progId="Equation.DSMT4" shapeId="1038" r:id="rId15"/>
    <oleObject progId="Equation.DSMT4" shapeId="1039" r:id="rId16"/>
    <oleObject progId="Equation.DSMT4" shapeId="1040" r:id="rId17"/>
    <oleObject progId="Equation.DSMT4" shapeId="1041" r:id="rId18"/>
    <oleObject progId="Equation.DSMT4" shapeId="1042" r:id="rId19"/>
    <oleObject progId="Equation.DSMT4" shapeId="1043" r:id="rId20"/>
    <oleObject progId="Equation.DSMT4" shapeId="1044" r:id="rId21"/>
    <oleObject progId="Equation.DSMT4" shapeId="1045" r:id="rId22"/>
    <oleObject progId="Equation.DSMT4" shapeId="1046" r:id="rId23"/>
    <oleObject progId="Equation.DSMT4" shapeId="1047" r:id="rId24"/>
    <oleObject progId="Equation.DSMT4" shapeId="1048" r:id="rId25"/>
    <oleObject progId="Equation.DSMT4" shapeId="1049" r:id="rId26"/>
    <oleObject progId="Equation.DSMT4" shapeId="1050" r:id="rId27"/>
    <oleObject progId="Equation.DSMT4" shapeId="1051" r:id="rId28"/>
    <oleObject progId="Equation.DSMT4" shapeId="1052" r:id="rId29"/>
    <oleObject progId="Equation.DSMT4" shapeId="1053" r:id="rId30"/>
    <oleObject progId="Equation.DSMT4" shapeId="1054" r:id="rId31"/>
    <oleObject progId="Equation.DSMT4" shapeId="1055" r:id="rId32"/>
    <oleObject progId="Equation.DSMT4" shapeId="1056" r:id="rId33"/>
    <oleObject progId="Equation.DSMT4" shapeId="1057" r:id="rId34"/>
    <oleObject progId="Equation.DSMT4" shapeId="1058" r:id="rId35"/>
    <oleObject progId="Equation.DSMT4" shapeId="1059" r:id="rId36"/>
    <oleObject progId="Equation.DSMT4" shapeId="1060" r:id="rId37"/>
    <oleObject progId="Equation.DSMT4" shapeId="1061" r:id="rId38"/>
    <oleObject progId="Equation.DSMT4" shapeId="1062" r:id="rId39"/>
    <oleObject progId="Equation.DSMT4" shapeId="1063" r:id="rId40"/>
    <oleObject progId="Equation.DSMT4" shapeId="1064" r:id="rId41"/>
    <oleObject progId="Equation.DSMT4" shapeId="1065" r:id="rId42"/>
    <oleObject progId="Equation.DSMT4" shapeId="1066" r:id="rId43"/>
    <oleObject progId="Equation.DSMT4" shapeId="1068" r:id="rId4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15-25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xp2</dc:creator>
  <cp:lastModifiedBy>dell</cp:lastModifiedBy>
  <cp:lastPrinted>2005-11-18T19:03:16Z</cp:lastPrinted>
  <dcterms:created xsi:type="dcterms:W3CDTF">2005-11-18T16:30:44Z</dcterms:created>
  <dcterms:modified xsi:type="dcterms:W3CDTF">2017-09-29T16:53:14Z</dcterms:modified>
</cp:coreProperties>
</file>